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olinar\Desktop\"/>
    </mc:Choice>
  </mc:AlternateContent>
  <xr:revisionPtr revIDLastSave="0" documentId="13_ncr:1_{6CCF4199-8748-4567-8C8A-FF7543E18DEE}" xr6:coauthVersionLast="47" xr6:coauthVersionMax="47" xr10:uidLastSave="{00000000-0000-0000-0000-000000000000}"/>
  <bookViews>
    <workbookView xWindow="-22740" yWindow="-1920" windowWidth="22005" windowHeight="18555" xr2:uid="{00000000-000D-0000-FFFF-FFFF00000000}"/>
  </bookViews>
  <sheets>
    <sheet name="Auto Carryover" sheetId="1" r:id="rId1"/>
    <sheet name="Prior Approv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C33" i="1"/>
  <c r="C30" i="1"/>
  <c r="C26" i="2"/>
  <c r="C22" i="2"/>
  <c r="C29" i="2"/>
  <c r="C43" i="2"/>
  <c r="H48" i="2"/>
  <c r="H49" i="2"/>
  <c r="I49" i="2" s="1"/>
  <c r="H50" i="2"/>
  <c r="H51" i="2"/>
  <c r="I51" i="2" s="1"/>
  <c r="H47" i="2"/>
  <c r="H51" i="1"/>
  <c r="I51" i="1" s="1"/>
  <c r="H50" i="1"/>
  <c r="I50" i="1" s="1"/>
  <c r="H49" i="1"/>
  <c r="H48" i="1"/>
  <c r="I48" i="1" s="1"/>
  <c r="I49" i="1"/>
  <c r="H47" i="1"/>
  <c r="B27" i="1"/>
  <c r="G52" i="1"/>
  <c r="F52" i="1"/>
  <c r="E52" i="1"/>
  <c r="D52" i="1"/>
  <c r="B52" i="1"/>
  <c r="A52" i="1"/>
  <c r="I47" i="1"/>
  <c r="B45" i="1"/>
  <c r="E43" i="1"/>
  <c r="C43" i="1"/>
  <c r="D42" i="1"/>
  <c r="F42" i="1" s="1"/>
  <c r="G42" i="1" s="1"/>
  <c r="D41" i="1"/>
  <c r="D40" i="1"/>
  <c r="F40" i="1" s="1"/>
  <c r="G40" i="1" s="1"/>
  <c r="D39" i="1"/>
  <c r="D38" i="1"/>
  <c r="B36" i="1"/>
  <c r="B45" i="2"/>
  <c r="I47" i="2"/>
  <c r="I48" i="2"/>
  <c r="D43" i="1" l="1"/>
  <c r="F38" i="1"/>
  <c r="G38" i="1" s="1"/>
  <c r="I52" i="1"/>
  <c r="H52" i="1"/>
  <c r="F39" i="1"/>
  <c r="F41" i="1"/>
  <c r="G41" i="1" s="1"/>
  <c r="H52" i="2"/>
  <c r="I50" i="2"/>
  <c r="I52" i="2" s="1"/>
  <c r="G52" i="2"/>
  <c r="F52" i="2"/>
  <c r="E52" i="2"/>
  <c r="D52" i="2"/>
  <c r="E43" i="2"/>
  <c r="B52" i="2"/>
  <c r="A52" i="2"/>
  <c r="D42" i="2"/>
  <c r="F42" i="2" s="1"/>
  <c r="G42" i="2" s="1"/>
  <c r="D41" i="2"/>
  <c r="F41" i="2" s="1"/>
  <c r="G41" i="2" s="1"/>
  <c r="D40" i="2"/>
  <c r="F40" i="2" s="1"/>
  <c r="G40" i="2" s="1"/>
  <c r="D39" i="2"/>
  <c r="F39" i="2" s="1"/>
  <c r="G39" i="2" s="1"/>
  <c r="D38" i="2"/>
  <c r="F38" i="2" s="1"/>
  <c r="B36" i="2"/>
  <c r="B29" i="2"/>
  <c r="B27" i="2"/>
  <c r="A20" i="2"/>
  <c r="D27" i="2" s="1"/>
  <c r="C16" i="2"/>
  <c r="A13" i="2"/>
  <c r="C23" i="2" l="1"/>
  <c r="F43" i="1"/>
  <c r="G39" i="1"/>
  <c r="B26" i="2"/>
  <c r="D43" i="2"/>
  <c r="F43" i="2"/>
  <c r="G38" i="2"/>
  <c r="G43" i="2" s="1"/>
  <c r="B29" i="1"/>
  <c r="A20" i="1"/>
  <c r="B26" i="1" s="1"/>
  <c r="C16" i="1"/>
  <c r="C22" i="1" s="1"/>
  <c r="C23" i="1" s="1"/>
  <c r="A13" i="1"/>
  <c r="G43" i="1" l="1"/>
  <c r="B54" i="1" s="1"/>
  <c r="C28" i="1" s="1"/>
  <c r="C29" i="1" s="1"/>
  <c r="B54" i="2"/>
  <c r="C28" i="2" s="1"/>
  <c r="C30" i="2" s="1"/>
  <c r="C33" i="2" s="1"/>
</calcChain>
</file>

<file path=xl/sharedStrings.xml><?xml version="1.0" encoding="utf-8"?>
<sst xmlns="http://schemas.openxmlformats.org/spreadsheetml/2006/main" count="174" uniqueCount="89">
  <si>
    <t>Today's Date</t>
  </si>
  <si>
    <t>Award ID</t>
  </si>
  <si>
    <t>Project</t>
  </si>
  <si>
    <t>multiple</t>
  </si>
  <si>
    <t>Project Period</t>
  </si>
  <si>
    <t>This is the project period listed on the NOA</t>
  </si>
  <si>
    <t>Budget Period ENDS</t>
  </si>
  <si>
    <t>This is the curent budget period calculating the unobligated Balance</t>
  </si>
  <si>
    <t>F&amp;A Rate</t>
  </si>
  <si>
    <t>Prior Year</t>
  </si>
  <si>
    <t>Year 3</t>
  </si>
  <si>
    <t xml:space="preserve">Current Year </t>
  </si>
  <si>
    <t>Year 4</t>
  </si>
  <si>
    <t>Amount Awarded through the year</t>
  </si>
  <si>
    <t>Total NOA amount, up to the last year.</t>
  </si>
  <si>
    <t>Expenditures through  the year</t>
  </si>
  <si>
    <t>Total expenditures through the last year.</t>
  </si>
  <si>
    <t>Balance/Carryover</t>
  </si>
  <si>
    <t>Remaining balance as of the end of the last year</t>
  </si>
  <si>
    <t>Current Year Authorization (NOA)</t>
  </si>
  <si>
    <t>Total NOA amount for the current year</t>
  </si>
  <si>
    <t>Total NOA Amount plus last year balance/carryover</t>
  </si>
  <si>
    <t>Actuals as of</t>
  </si>
  <si>
    <t>Total Estimated expenditures through</t>
  </si>
  <si>
    <t>Unobligated Balance</t>
  </si>
  <si>
    <t>Unobligated balance %</t>
  </si>
  <si>
    <t>Projection through</t>
  </si>
  <si>
    <t>Name</t>
  </si>
  <si>
    <t>Employee Category</t>
  </si>
  <si>
    <t>Salary</t>
  </si>
  <si>
    <t>Fringe</t>
  </si>
  <si>
    <t>Equipment</t>
  </si>
  <si>
    <t>Supplies</t>
  </si>
  <si>
    <t>Travel</t>
  </si>
  <si>
    <t>Tuition Remission</t>
  </si>
  <si>
    <t>Subawards (3840)</t>
  </si>
  <si>
    <t>Subwards (3845)</t>
  </si>
  <si>
    <t xml:space="preserve">Other </t>
  </si>
  <si>
    <t>Other (excluded from F&amp;A)</t>
  </si>
  <si>
    <t>F&amp;A</t>
  </si>
  <si>
    <t>Total</t>
  </si>
  <si>
    <t>Lee Smith</t>
  </si>
  <si>
    <t>Faculty &amp; Academic Staff</t>
  </si>
  <si>
    <t>Bucky Badger</t>
  </si>
  <si>
    <t>Sam Smith</t>
  </si>
  <si>
    <t>Research Associate or Grad Intern</t>
  </si>
  <si>
    <t>Rebecca Miller</t>
  </si>
  <si>
    <t>Research Assistant, Project Assistant, Teaching Assistant, Pre-Doc Fellows, and/or Trainees</t>
  </si>
  <si>
    <t>Taylor Williams</t>
  </si>
  <si>
    <t>Student Hourly</t>
  </si>
  <si>
    <t>Employment Categories</t>
  </si>
  <si>
    <t>Fringe Rate</t>
  </si>
  <si>
    <t>Post-Doc Fellows and/or Trainees</t>
  </si>
  <si>
    <t>Auto/Approved Carryover</t>
  </si>
  <si>
    <t>Approved Carryover</t>
  </si>
  <si>
    <t>Carryover Automatic?</t>
  </si>
  <si>
    <t>Manual entry needed if No automatic carryover.</t>
  </si>
  <si>
    <t>Total NOA Amount Through:</t>
  </si>
  <si>
    <t>NOA Amount</t>
  </si>
  <si>
    <t>Yes or No</t>
  </si>
  <si>
    <t>Yes</t>
  </si>
  <si>
    <t>Above current Year Authorization</t>
  </si>
  <si>
    <t>Calculating Current Year and Carryover for Total Authorized</t>
  </si>
  <si>
    <t>Calculating through Last Year's Remaining Balance</t>
  </si>
  <si>
    <t>Calculating This Year's Estimated Unobligated Balance</t>
  </si>
  <si>
    <t>Unobligated Balance Ratio to determine if less than 25%: (Unobligated Balance) / (Total NOA amount plus last year balance/carryover)</t>
  </si>
  <si>
    <t>Approved Carryover if prior approval needed</t>
  </si>
  <si>
    <t>TOTAL WISER expenses, if one project</t>
  </si>
  <si>
    <t>Personnel</t>
  </si>
  <si>
    <t>Total Personnel and Other Costs:</t>
  </si>
  <si>
    <t>Other Costs</t>
  </si>
  <si>
    <t>Projected Expenses (See Tables)</t>
  </si>
  <si>
    <t>No</t>
  </si>
  <si>
    <t>Complete table to project expenditures and further determine if UOB &lt;25%</t>
  </si>
  <si>
    <t>Rate for current year</t>
  </si>
  <si>
    <t>Will populate based on yes/no (If you don't pick yes, it assumes carryover is not automatic)</t>
  </si>
  <si>
    <t>Projected Expenses (See Tables after Unobligated Balance %)</t>
  </si>
  <si>
    <t>Complete projection tables to project expenditures and further determine if UOB &lt;25%</t>
  </si>
  <si>
    <t>Last Updated</t>
  </si>
  <si>
    <t>NIH Estimated Unobligated Balance Calculator- Fill in items in Green</t>
  </si>
  <si>
    <t>For No: Go to 2nd spreadsheet</t>
  </si>
  <si>
    <t>If greater than 25%, report balance on C30 in RPPR and provide an explanation for the balance as well as a detailed justification on how you plan to spend. Summarize the anticipated costs that will catch spending up relative to the awarded budget and the funding that NIH will issue going into the new budget year</t>
  </si>
  <si>
    <t xml:space="preserve">We have a large balance because we could not hire a post-doc and graduate student during this reporting period. This delay in hiring did not affect the overall performance of the award.  The unobligated balance will be utilized to provide additional effort for the newly hired postdoc and graduate student. </t>
  </si>
  <si>
    <r>
      <t xml:space="preserve">We have a large balance because we could not hire a post-doc and graduate student during this reporting period. This delay in hiring did not affect the overall performance of the award.  The unobligated balance will be utilized to provide additional effort for the newly hired postdoc and graduate student. </t>
    </r>
    <r>
      <rPr>
        <b/>
        <sz val="11"/>
        <color theme="1"/>
        <rFont val="Arial"/>
        <family val="2"/>
      </rPr>
      <t>A formal carryover request will be submitted as carryover requires prior approval.</t>
    </r>
  </si>
  <si>
    <t xml:space="preserve">Example detailed justification: </t>
  </si>
  <si>
    <t>MSN123456</t>
  </si>
  <si>
    <t>Multiple</t>
  </si>
  <si>
    <t>4/1/2019-5/31/2024</t>
  </si>
  <si>
    <t>Above current Year Authorization, with carryover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</si>
</sst>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1"/>
      <name val="Arial"/>
      <family val="2"/>
    </font>
    <font>
      <b/>
      <sz val="11"/>
      <name val="Arial"/>
      <family val="2"/>
    </font>
    <font>
      <i/>
      <sz val="11"/>
      <color theme="0" tint="-0.34998626667073579"/>
      <name val="Arial"/>
      <family val="2"/>
    </font>
    <font>
      <sz val="11"/>
      <color theme="0" tint="-0.34998626667073579"/>
      <name val="Arial"/>
      <family val="2"/>
    </font>
    <font>
      <i/>
      <u/>
      <sz val="11"/>
      <color theme="0" tint="-0.34998626667073579"/>
      <name val="Arial"/>
      <family val="2"/>
    </font>
    <font>
      <sz val="11"/>
      <color rgb="FF9C0006"/>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00B0F0"/>
        <bgColor indexed="64"/>
      </patternFill>
    </fill>
    <fill>
      <patternFill patternType="solid">
        <fgColor rgb="FFF5D1FF"/>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style="medium">
        <color indexed="64"/>
      </right>
      <top style="medium">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theme="0"/>
      </top>
      <bottom/>
      <diagonal/>
    </border>
    <border>
      <left/>
      <right/>
      <top style="thin">
        <color theme="0"/>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double">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2" fillId="5" borderId="0" applyNumberFormat="0" applyBorder="0" applyAlignment="0" applyProtection="0"/>
  </cellStyleXfs>
  <cellXfs count="109">
    <xf numFmtId="0" fontId="0" fillId="0" borderId="0" xfId="0"/>
    <xf numFmtId="0" fontId="3" fillId="0" borderId="0" xfId="0" applyFont="1" applyProtection="1">
      <protection locked="0"/>
    </xf>
    <xf numFmtId="0" fontId="4" fillId="0" borderId="0" xfId="0" applyFont="1" applyProtection="1">
      <protection locked="0"/>
    </xf>
    <xf numFmtId="14" fontId="3" fillId="4" borderId="0" xfId="0" applyNumberFormat="1" applyFont="1" applyFill="1" applyAlignment="1" applyProtection="1">
      <alignment horizontal="center"/>
      <protection locked="0"/>
    </xf>
    <xf numFmtId="0" fontId="3" fillId="4" borderId="0" xfId="0" applyFont="1" applyFill="1" applyAlignment="1" applyProtection="1">
      <alignment horizontal="center"/>
      <protection locked="0"/>
    </xf>
    <xf numFmtId="0" fontId="5" fillId="0" borderId="0" xfId="0" applyFont="1" applyProtection="1">
      <protection locked="0"/>
    </xf>
    <xf numFmtId="10" fontId="3" fillId="4" borderId="0" xfId="1" applyNumberFormat="1" applyFont="1" applyFill="1" applyAlignment="1" applyProtection="1">
      <alignment horizontal="center"/>
      <protection locked="0"/>
    </xf>
    <xf numFmtId="10" fontId="3" fillId="0" borderId="0" xfId="1" applyNumberFormat="1" applyFont="1" applyProtection="1">
      <protection locked="0"/>
    </xf>
    <xf numFmtId="0" fontId="6" fillId="0" borderId="0" xfId="0" applyFont="1" applyProtection="1">
      <protection locked="0"/>
    </xf>
    <xf numFmtId="10" fontId="6" fillId="0" borderId="1" xfId="0" applyNumberFormat="1" applyFont="1" applyBorder="1" applyProtection="1">
      <protection locked="0"/>
    </xf>
    <xf numFmtId="10" fontId="3" fillId="0" borderId="2" xfId="1" applyNumberFormat="1"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0" fontId="3" fillId="0" borderId="0" xfId="1" applyNumberFormat="1" applyFont="1" applyBorder="1" applyProtection="1">
      <protection locked="0"/>
    </xf>
    <xf numFmtId="0" fontId="3" fillId="0" borderId="5" xfId="0" applyFont="1" applyBorder="1" applyProtection="1">
      <protection locked="0"/>
    </xf>
    <xf numFmtId="0" fontId="3" fillId="0" borderId="7" xfId="0" applyFont="1" applyBorder="1" applyProtection="1">
      <protection locked="0"/>
    </xf>
    <xf numFmtId="10" fontId="3" fillId="0" borderId="6" xfId="1" applyNumberFormat="1" applyFont="1" applyBorder="1" applyProtection="1">
      <protection locked="0"/>
    </xf>
    <xf numFmtId="0" fontId="3" fillId="0" borderId="6" xfId="0" applyFont="1" applyBorder="1" applyProtection="1">
      <protection locked="0"/>
    </xf>
    <xf numFmtId="0" fontId="3" fillId="0" borderId="8" xfId="0" applyFont="1" applyBorder="1" applyProtection="1">
      <protection locked="0"/>
    </xf>
    <xf numFmtId="43" fontId="3" fillId="0" borderId="0" xfId="0" applyNumberFormat="1" applyFont="1" applyProtection="1">
      <protection locked="0"/>
    </xf>
    <xf numFmtId="14" fontId="3" fillId="0" borderId="0" xfId="0" applyNumberFormat="1" applyFont="1" applyProtection="1">
      <protection locked="0"/>
    </xf>
    <xf numFmtId="0" fontId="4" fillId="0" borderId="7" xfId="0" applyFont="1" applyBorder="1" applyProtection="1">
      <protection locked="0"/>
    </xf>
    <xf numFmtId="0" fontId="4" fillId="0" borderId="6" xfId="0" applyFont="1" applyBorder="1" applyProtection="1">
      <protection locked="0"/>
    </xf>
    <xf numFmtId="4" fontId="3" fillId="0" borderId="0" xfId="0" applyNumberFormat="1" applyFont="1" applyProtection="1">
      <protection locked="0"/>
    </xf>
    <xf numFmtId="0" fontId="6" fillId="0" borderId="1" xfId="0" applyFont="1" applyBorder="1" applyProtection="1">
      <protection locked="0"/>
    </xf>
    <xf numFmtId="14" fontId="3" fillId="0" borderId="0" xfId="0" applyNumberFormat="1" applyFont="1"/>
    <xf numFmtId="0" fontId="4" fillId="0" borderId="8" xfId="0" applyFont="1" applyBorder="1" applyProtection="1">
      <protection locked="0"/>
    </xf>
    <xf numFmtId="40" fontId="4" fillId="0" borderId="0" xfId="0" applyNumberFormat="1" applyFont="1"/>
    <xf numFmtId="40" fontId="3" fillId="0" borderId="0" xfId="0" applyNumberFormat="1" applyFont="1" applyProtection="1">
      <protection locked="0"/>
    </xf>
    <xf numFmtId="0" fontId="4" fillId="2" borderId="0" xfId="0" applyFont="1" applyFill="1" applyProtection="1">
      <protection locked="0"/>
    </xf>
    <xf numFmtId="10" fontId="4" fillId="2" borderId="0" xfId="1" applyNumberFormat="1" applyFont="1" applyFill="1" applyProtection="1"/>
    <xf numFmtId="0" fontId="4" fillId="3" borderId="0" xfId="0" applyFont="1" applyFill="1" applyAlignment="1" applyProtection="1">
      <alignment horizontal="right"/>
      <protection locked="0"/>
    </xf>
    <xf numFmtId="10" fontId="4" fillId="3" borderId="0" xfId="0" applyNumberFormat="1" applyFont="1" applyFill="1" applyProtection="1">
      <protection locked="0"/>
    </xf>
    <xf numFmtId="0" fontId="3" fillId="4" borderId="0" xfId="0" applyFont="1" applyFill="1" applyProtection="1">
      <protection locked="0"/>
    </xf>
    <xf numFmtId="0" fontId="3" fillId="4" borderId="23" xfId="0" applyFont="1" applyFill="1" applyBorder="1" applyProtection="1">
      <protection locked="0"/>
    </xf>
    <xf numFmtId="0" fontId="3" fillId="4"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17" fontId="3" fillId="0" borderId="9" xfId="0" applyNumberFormat="1" applyFont="1" applyBorder="1" applyAlignment="1" applyProtection="1">
      <alignment horizontal="left" vertical="center"/>
      <protection locked="0"/>
    </xf>
    <xf numFmtId="17" fontId="3" fillId="0" borderId="22" xfId="0" applyNumberFormat="1" applyFont="1" applyBorder="1" applyAlignment="1" applyProtection="1">
      <alignment horizontal="center" vertical="center" wrapText="1"/>
      <protection locked="0"/>
    </xf>
    <xf numFmtId="0" fontId="3" fillId="0" borderId="9"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17" fontId="3" fillId="0" borderId="24" xfId="0" applyNumberFormat="1" applyFont="1" applyBorder="1" applyAlignment="1" applyProtection="1">
      <alignment horizontal="center" vertical="center" wrapText="1"/>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0" xfId="0" applyFont="1" applyAlignment="1" applyProtection="1">
      <alignment horizontal="left" wrapText="1"/>
      <protection locked="0"/>
    </xf>
    <xf numFmtId="164" fontId="7" fillId="4" borderId="0" xfId="2" applyNumberFormat="1" applyFont="1" applyFill="1" applyBorder="1" applyProtection="1">
      <protection locked="0"/>
    </xf>
    <xf numFmtId="164" fontId="3" fillId="0" borderId="0" xfId="2" applyNumberFormat="1" applyFont="1" applyBorder="1" applyProtection="1"/>
    <xf numFmtId="164" fontId="3" fillId="4" borderId="6" xfId="2" applyNumberFormat="1" applyFont="1" applyFill="1" applyBorder="1" applyProtection="1"/>
    <xf numFmtId="164" fontId="3" fillId="0" borderId="0" xfId="2" applyNumberFormat="1" applyFont="1" applyProtection="1">
      <protection locked="0"/>
    </xf>
    <xf numFmtId="164" fontId="3" fillId="0" borderId="2" xfId="2" applyNumberFormat="1" applyFont="1" applyBorder="1" applyProtection="1">
      <protection locked="0"/>
    </xf>
    <xf numFmtId="164" fontId="3" fillId="4" borderId="0" xfId="2" applyNumberFormat="1" applyFont="1" applyFill="1" applyBorder="1" applyProtection="1">
      <protection locked="0"/>
    </xf>
    <xf numFmtId="164" fontId="3" fillId="0" borderId="0" xfId="2" applyNumberFormat="1" applyFont="1" applyFill="1" applyBorder="1" applyProtection="1">
      <protection locked="0"/>
    </xf>
    <xf numFmtId="164" fontId="4" fillId="0" borderId="6" xfId="2" applyNumberFormat="1" applyFont="1" applyBorder="1"/>
    <xf numFmtId="164" fontId="4" fillId="0" borderId="0" xfId="2" applyNumberFormat="1" applyFont="1" applyProtection="1">
      <protection locked="0"/>
    </xf>
    <xf numFmtId="164" fontId="3" fillId="0" borderId="2" xfId="2" applyNumberFormat="1" applyFont="1" applyBorder="1"/>
    <xf numFmtId="164" fontId="3" fillId="4" borderId="0" xfId="2" applyNumberFormat="1" applyFont="1" applyFill="1" applyProtection="1">
      <protection locked="0"/>
    </xf>
    <xf numFmtId="164" fontId="3" fillId="0" borderId="0" xfId="2" applyNumberFormat="1" applyFont="1" applyFill="1" applyProtection="1">
      <protection locked="0"/>
    </xf>
    <xf numFmtId="164" fontId="3" fillId="0" borderId="6" xfId="2" applyNumberFormat="1" applyFont="1" applyFill="1" applyBorder="1" applyProtection="1">
      <protection locked="0"/>
    </xf>
    <xf numFmtId="164" fontId="3" fillId="0" borderId="9" xfId="2" applyNumberFormat="1" applyFont="1" applyBorder="1" applyProtection="1">
      <protection locked="0"/>
    </xf>
    <xf numFmtId="164" fontId="3" fillId="0" borderId="10" xfId="2" applyNumberFormat="1" applyFont="1" applyBorder="1" applyProtection="1">
      <protection locked="0"/>
    </xf>
    <xf numFmtId="164" fontId="3" fillId="0" borderId="4" xfId="2" applyNumberFormat="1" applyFont="1" applyBorder="1" applyProtection="1">
      <protection locked="0"/>
    </xf>
    <xf numFmtId="164" fontId="3" fillId="0" borderId="0" xfId="2" applyNumberFormat="1" applyFont="1" applyBorder="1" applyProtection="1">
      <protection locked="0"/>
    </xf>
    <xf numFmtId="164" fontId="3" fillId="0" borderId="16" xfId="2" applyNumberFormat="1" applyFont="1" applyBorder="1" applyProtection="1">
      <protection locked="0"/>
    </xf>
    <xf numFmtId="164" fontId="3" fillId="0" borderId="17" xfId="2" applyNumberFormat="1" applyFont="1" applyBorder="1" applyProtection="1">
      <protection locked="0"/>
    </xf>
    <xf numFmtId="164" fontId="3" fillId="0" borderId="28" xfId="2" applyNumberFormat="1" applyFont="1" applyBorder="1" applyProtection="1">
      <protection locked="0"/>
    </xf>
    <xf numFmtId="164" fontId="3" fillId="0" borderId="29" xfId="2" applyNumberFormat="1" applyFont="1" applyBorder="1" applyProtection="1">
      <protection locked="0"/>
    </xf>
    <xf numFmtId="164" fontId="4" fillId="0" borderId="26" xfId="2" applyNumberFormat="1" applyFont="1" applyBorder="1" applyProtection="1">
      <protection locked="0"/>
    </xf>
    <xf numFmtId="164" fontId="3" fillId="0" borderId="5" xfId="2" applyNumberFormat="1" applyFont="1" applyBorder="1" applyProtection="1">
      <protection locked="0"/>
    </xf>
    <xf numFmtId="164" fontId="3" fillId="0" borderId="13" xfId="2" applyNumberFormat="1" applyFont="1" applyBorder="1" applyProtection="1">
      <protection locked="0"/>
    </xf>
    <xf numFmtId="164" fontId="3" fillId="0" borderId="14" xfId="2" applyNumberFormat="1" applyFont="1" applyBorder="1" applyProtection="1">
      <protection locked="0"/>
    </xf>
    <xf numFmtId="164" fontId="3" fillId="0" borderId="15" xfId="2" applyNumberFormat="1" applyFont="1" applyBorder="1" applyProtection="1">
      <protection locked="0"/>
    </xf>
    <xf numFmtId="164" fontId="3" fillId="0" borderId="21" xfId="2" applyNumberFormat="1" applyFont="1" applyBorder="1" applyProtection="1">
      <protection locked="0"/>
    </xf>
    <xf numFmtId="164" fontId="4" fillId="0" borderId="18" xfId="2" applyNumberFormat="1" applyFont="1" applyBorder="1" applyProtection="1">
      <protection locked="0"/>
    </xf>
    <xf numFmtId="164" fontId="3" fillId="0" borderId="9" xfId="2" applyNumberFormat="1" applyFont="1" applyFill="1" applyBorder="1" applyProtection="1">
      <protection locked="0"/>
    </xf>
    <xf numFmtId="164" fontId="3" fillId="0" borderId="10" xfId="2" applyNumberFormat="1" applyFont="1" applyFill="1" applyBorder="1" applyProtection="1">
      <protection locked="0"/>
    </xf>
    <xf numFmtId="164" fontId="3" fillId="0" borderId="4" xfId="2" applyNumberFormat="1" applyFont="1" applyFill="1" applyBorder="1" applyProtection="1">
      <protection locked="0"/>
    </xf>
    <xf numFmtId="164" fontId="4" fillId="0" borderId="30" xfId="2" applyNumberFormat="1" applyFont="1" applyBorder="1" applyProtection="1">
      <protection locked="0"/>
    </xf>
    <xf numFmtId="10" fontId="3" fillId="0" borderId="2" xfId="0" applyNumberFormat="1" applyFont="1" applyBorder="1" applyAlignment="1" applyProtection="1">
      <alignment horizontal="center"/>
      <protection locked="0"/>
    </xf>
    <xf numFmtId="0" fontId="9" fillId="0" borderId="0" xfId="0" applyFont="1" applyProtection="1">
      <protection locked="0"/>
    </xf>
    <xf numFmtId="10" fontId="9" fillId="0" borderId="0" xfId="1" applyNumberFormat="1" applyFont="1" applyProtection="1">
      <protection locked="0"/>
    </xf>
    <xf numFmtId="43" fontId="9" fillId="0" borderId="0" xfId="0" applyNumberFormat="1" applyFont="1" applyProtection="1">
      <protection locked="0"/>
    </xf>
    <xf numFmtId="43" fontId="9" fillId="0" borderId="6" xfId="0" applyNumberFormat="1" applyFont="1" applyBorder="1" applyProtection="1">
      <protection locked="0"/>
    </xf>
    <xf numFmtId="4" fontId="9" fillId="0" borderId="6" xfId="0" applyNumberFormat="1" applyFont="1" applyBorder="1" applyProtection="1">
      <protection locked="0"/>
    </xf>
    <xf numFmtId="0" fontId="10" fillId="0" borderId="2" xfId="0" applyFont="1" applyBorder="1" applyProtection="1">
      <protection locked="0"/>
    </xf>
    <xf numFmtId="0" fontId="10" fillId="0" borderId="0" xfId="0" applyFont="1" applyProtection="1">
      <protection locked="0"/>
    </xf>
    <xf numFmtId="0" fontId="11" fillId="0" borderId="0" xfId="0" applyFont="1" applyProtection="1">
      <protection locked="0"/>
    </xf>
    <xf numFmtId="0" fontId="9" fillId="0" borderId="19" xfId="0" applyFont="1" applyBorder="1" applyAlignment="1" applyProtection="1">
      <alignment horizontal="right"/>
      <protection locked="0"/>
    </xf>
    <xf numFmtId="10" fontId="9" fillId="0" borderId="0" xfId="0" applyNumberFormat="1" applyFont="1" applyProtection="1">
      <protection locked="0"/>
    </xf>
    <xf numFmtId="0" fontId="9" fillId="0" borderId="20" xfId="0" applyFont="1" applyBorder="1" applyAlignment="1" applyProtection="1">
      <alignment horizontal="right"/>
      <protection locked="0"/>
    </xf>
    <xf numFmtId="0" fontId="9" fillId="0" borderId="20" xfId="0" applyFont="1" applyBorder="1" applyAlignment="1" applyProtection="1">
      <alignment horizontal="right" wrapText="1"/>
      <protection locked="0"/>
    </xf>
    <xf numFmtId="10" fontId="10" fillId="0" borderId="0" xfId="1" applyNumberFormat="1" applyFont="1" applyProtection="1">
      <protection locked="0"/>
    </xf>
    <xf numFmtId="0" fontId="9" fillId="0" borderId="2" xfId="0" applyFont="1" applyBorder="1" applyProtection="1">
      <protection locked="0"/>
    </xf>
    <xf numFmtId="14" fontId="5" fillId="0" borderId="0" xfId="0" applyNumberFormat="1" applyFont="1" applyAlignment="1" applyProtection="1">
      <alignment horizontal="left"/>
      <protection locked="0"/>
    </xf>
    <xf numFmtId="0" fontId="12" fillId="5" borderId="0" xfId="3" applyProtection="1">
      <protection locked="0"/>
    </xf>
    <xf numFmtId="0" fontId="2" fillId="0" borderId="0" xfId="0" applyFont="1" applyAlignment="1" applyProtection="1">
      <alignment horizontal="center"/>
      <protection locked="0"/>
    </xf>
    <xf numFmtId="0" fontId="4" fillId="3" borderId="0" xfId="0" applyFont="1" applyFill="1" applyAlignment="1" applyProtection="1">
      <alignment horizontal="center"/>
      <protection locked="0"/>
    </xf>
    <xf numFmtId="0" fontId="11" fillId="0" borderId="0" xfId="0" applyFont="1" applyAlignment="1" applyProtection="1">
      <alignment horizontal="right"/>
      <protection locked="0"/>
    </xf>
    <xf numFmtId="0" fontId="8" fillId="3" borderId="0" xfId="0" applyFont="1" applyFill="1" applyAlignment="1" applyProtection="1">
      <alignment horizontal="center"/>
      <protection locked="0"/>
    </xf>
    <xf numFmtId="10" fontId="4" fillId="0" borderId="0" xfId="1" applyNumberFormat="1" applyFont="1" applyAlignment="1" applyProtection="1">
      <alignment horizontal="left" vertical="top" wrapText="1"/>
      <protection locked="0"/>
    </xf>
    <xf numFmtId="0" fontId="3" fillId="6" borderId="0" xfId="0" applyFont="1" applyFill="1" applyAlignment="1" applyProtection="1">
      <alignment horizontal="center" wrapText="1"/>
      <protection locked="0"/>
    </xf>
    <xf numFmtId="0" fontId="11" fillId="0" borderId="0" xfId="0" applyFont="1" applyAlignment="1" applyProtection="1">
      <alignment horizontal="center"/>
      <protection locked="0"/>
    </xf>
    <xf numFmtId="0" fontId="3" fillId="7" borderId="0" xfId="0" applyFont="1" applyFill="1" applyAlignment="1" applyProtection="1">
      <alignment horizontal="center" wrapText="1"/>
      <protection locked="0"/>
    </xf>
  </cellXfs>
  <cellStyles count="4">
    <cellStyle name="Bad" xfId="3" builtinId="27"/>
    <cellStyle name="Currency" xfId="2" builtinId="4"/>
    <cellStyle name="Normal" xfId="0" builtinId="0"/>
    <cellStyle name="Percent" xfId="1" builtinId="5"/>
  </cellStyles>
  <dxfs count="0"/>
  <tableStyles count="0" defaultTableStyle="TableStyleMedium2" defaultPivotStyle="PivotStyleLight16"/>
  <colors>
    <mruColors>
      <color rgb="FFF5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tabSelected="1" zoomScaleNormal="100" workbookViewId="0">
      <selection activeCell="H8" sqref="H8"/>
    </sheetView>
  </sheetViews>
  <sheetFormatPr defaultRowHeight="14.25" x14ac:dyDescent="0.2"/>
  <cols>
    <col min="1" max="1" width="35.42578125" style="1" bestFit="1" customWidth="1"/>
    <col min="2" max="2" width="31.42578125" style="1" bestFit="1" customWidth="1"/>
    <col min="3" max="3" width="14.28515625" style="1" bestFit="1" customWidth="1"/>
    <col min="4" max="4" width="14.28515625" style="1" customWidth="1"/>
    <col min="5" max="6" width="12.7109375" style="1" customWidth="1"/>
    <col min="7" max="7" width="14" style="1" customWidth="1"/>
    <col min="8" max="8" width="33.5703125" style="1" customWidth="1"/>
    <col min="9" max="9" width="15.7109375" style="1" bestFit="1" customWidth="1"/>
    <col min="10" max="10" width="15.5703125" style="1" customWidth="1"/>
    <col min="11" max="11" width="11.85546875" style="1" customWidth="1"/>
    <col min="12" max="13" width="12.7109375" style="1" customWidth="1"/>
    <col min="14" max="14" width="10.5703125" style="1" bestFit="1" customWidth="1"/>
    <col min="15" max="16384" width="9.140625" style="1"/>
  </cols>
  <sheetData>
    <row r="1" spans="1:8" ht="18" x14ac:dyDescent="0.25">
      <c r="A1" s="101" t="s">
        <v>79</v>
      </c>
      <c r="B1" s="101"/>
      <c r="C1" s="101"/>
      <c r="D1" s="101"/>
      <c r="E1" s="101"/>
      <c r="F1" s="101"/>
      <c r="G1" s="101"/>
      <c r="H1" s="101"/>
    </row>
    <row r="2" spans="1:8" ht="15" x14ac:dyDescent="0.25">
      <c r="A2" s="2" t="s">
        <v>0</v>
      </c>
      <c r="B2" s="3">
        <v>44999</v>
      </c>
      <c r="G2" s="5" t="s">
        <v>78</v>
      </c>
      <c r="H2" s="99">
        <v>44999</v>
      </c>
    </row>
    <row r="3" spans="1:8" ht="15" x14ac:dyDescent="0.25">
      <c r="A3" s="2" t="s">
        <v>1</v>
      </c>
      <c r="B3" s="4" t="s">
        <v>85</v>
      </c>
    </row>
    <row r="4" spans="1:8" ht="15" x14ac:dyDescent="0.25">
      <c r="A4" s="2" t="s">
        <v>2</v>
      </c>
      <c r="B4" s="4" t="s">
        <v>3</v>
      </c>
    </row>
    <row r="5" spans="1:8" ht="15" x14ac:dyDescent="0.25">
      <c r="A5" s="2" t="s">
        <v>4</v>
      </c>
      <c r="B5" s="4" t="s">
        <v>87</v>
      </c>
      <c r="C5" s="85" t="s">
        <v>5</v>
      </c>
    </row>
    <row r="6" spans="1:8" ht="15" x14ac:dyDescent="0.25">
      <c r="A6" s="2" t="s">
        <v>6</v>
      </c>
      <c r="B6" s="3">
        <v>45077</v>
      </c>
      <c r="C6" s="85" t="s">
        <v>7</v>
      </c>
    </row>
    <row r="7" spans="1:8" ht="15" x14ac:dyDescent="0.25">
      <c r="A7" s="2" t="s">
        <v>8</v>
      </c>
      <c r="B7" s="6">
        <v>0.55500000000000005</v>
      </c>
      <c r="C7" s="86" t="s">
        <v>74</v>
      </c>
    </row>
    <row r="8" spans="1:8" ht="15" x14ac:dyDescent="0.25">
      <c r="A8" s="2" t="s">
        <v>9</v>
      </c>
      <c r="B8" s="6" t="s">
        <v>10</v>
      </c>
      <c r="C8" s="86"/>
    </row>
    <row r="9" spans="1:8" ht="15" x14ac:dyDescent="0.25">
      <c r="A9" s="2" t="s">
        <v>11</v>
      </c>
      <c r="B9" s="6" t="s">
        <v>12</v>
      </c>
      <c r="C9" s="86"/>
    </row>
    <row r="10" spans="1:8" ht="15" x14ac:dyDescent="0.25">
      <c r="A10" s="2" t="s">
        <v>55</v>
      </c>
      <c r="B10" s="6" t="s">
        <v>60</v>
      </c>
      <c r="C10" s="86" t="s">
        <v>59</v>
      </c>
      <c r="D10" s="100" t="s">
        <v>80</v>
      </c>
      <c r="E10" s="100"/>
      <c r="F10" s="100"/>
    </row>
    <row r="11" spans="1:8" ht="15" x14ac:dyDescent="0.25">
      <c r="A11" s="2"/>
      <c r="B11" s="6"/>
      <c r="C11" s="7"/>
    </row>
    <row r="12" spans="1:8" x14ac:dyDescent="0.2">
      <c r="A12" s="8" t="s">
        <v>63</v>
      </c>
      <c r="B12" s="7"/>
      <c r="C12" s="7"/>
    </row>
    <row r="13" spans="1:8" x14ac:dyDescent="0.2">
      <c r="A13" s="9" t="str">
        <f>B8</f>
        <v>Year 3</v>
      </c>
      <c r="B13" s="10"/>
      <c r="C13" s="10"/>
      <c r="D13" s="11"/>
      <c r="E13" s="11"/>
      <c r="F13" s="11"/>
      <c r="G13" s="11"/>
      <c r="H13" s="12"/>
    </row>
    <row r="14" spans="1:8" x14ac:dyDescent="0.2">
      <c r="A14" s="13" t="s">
        <v>13</v>
      </c>
      <c r="C14" s="52">
        <v>750000</v>
      </c>
      <c r="D14" s="85" t="s">
        <v>14</v>
      </c>
      <c r="G14" s="14"/>
      <c r="H14" s="15"/>
    </row>
    <row r="15" spans="1:8" x14ac:dyDescent="0.2">
      <c r="A15" s="13" t="s">
        <v>15</v>
      </c>
      <c r="B15" s="14"/>
      <c r="C15" s="52">
        <v>360000</v>
      </c>
      <c r="D15" s="85" t="s">
        <v>16</v>
      </c>
      <c r="H15" s="15"/>
    </row>
    <row r="16" spans="1:8" x14ac:dyDescent="0.2">
      <c r="A16" s="13" t="s">
        <v>17</v>
      </c>
      <c r="B16" s="14"/>
      <c r="C16" s="53">
        <f>C14-C15</f>
        <v>390000</v>
      </c>
      <c r="D16" s="87" t="s">
        <v>18</v>
      </c>
      <c r="H16" s="15"/>
    </row>
    <row r="17" spans="1:9" x14ac:dyDescent="0.2">
      <c r="A17" s="16" t="s">
        <v>66</v>
      </c>
      <c r="B17" s="17"/>
      <c r="C17" s="54"/>
      <c r="D17" s="88" t="s">
        <v>56</v>
      </c>
      <c r="E17" s="18"/>
      <c r="F17" s="18"/>
      <c r="G17" s="18"/>
      <c r="H17" s="19"/>
    </row>
    <row r="18" spans="1:9" x14ac:dyDescent="0.2">
      <c r="B18" s="14"/>
      <c r="C18" s="53"/>
      <c r="D18" s="20"/>
    </row>
    <row r="19" spans="1:9" x14ac:dyDescent="0.2">
      <c r="A19" s="8" t="s">
        <v>62</v>
      </c>
      <c r="B19" s="7"/>
      <c r="C19" s="55"/>
    </row>
    <row r="20" spans="1:9" x14ac:dyDescent="0.2">
      <c r="A20" s="9" t="str">
        <f>B9</f>
        <v>Year 4</v>
      </c>
      <c r="B20" s="10"/>
      <c r="C20" s="56"/>
      <c r="D20" s="11"/>
      <c r="E20" s="11"/>
      <c r="F20" s="11"/>
      <c r="G20" s="11"/>
      <c r="H20" s="12"/>
    </row>
    <row r="21" spans="1:9" x14ac:dyDescent="0.2">
      <c r="A21" s="13" t="s">
        <v>19</v>
      </c>
      <c r="B21" s="21"/>
      <c r="C21" s="57">
        <v>250000</v>
      </c>
      <c r="D21" s="85" t="s">
        <v>20</v>
      </c>
      <c r="F21" s="20"/>
      <c r="H21" s="15"/>
    </row>
    <row r="22" spans="1:9" x14ac:dyDescent="0.2">
      <c r="A22" s="13" t="s">
        <v>53</v>
      </c>
      <c r="B22" s="21"/>
      <c r="C22" s="58">
        <f>IF(B10="Yes",C16,C17)</f>
        <v>390000</v>
      </c>
      <c r="D22" s="85" t="s">
        <v>75</v>
      </c>
      <c r="F22" s="20"/>
      <c r="H22" s="15"/>
    </row>
    <row r="23" spans="1:9" ht="15" x14ac:dyDescent="0.25">
      <c r="A23" s="22"/>
      <c r="B23" s="23"/>
      <c r="C23" s="59">
        <f>C22+C21</f>
        <v>640000</v>
      </c>
      <c r="D23" s="89" t="s">
        <v>21</v>
      </c>
      <c r="E23" s="18"/>
      <c r="F23" s="18"/>
      <c r="G23" s="18"/>
      <c r="H23" s="19"/>
    </row>
    <row r="24" spans="1:9" ht="15" x14ac:dyDescent="0.25">
      <c r="A24" s="2"/>
      <c r="B24" s="2"/>
      <c r="C24" s="60"/>
      <c r="D24" s="24"/>
    </row>
    <row r="25" spans="1:9" ht="15" x14ac:dyDescent="0.25">
      <c r="A25" s="8" t="s">
        <v>64</v>
      </c>
      <c r="B25" s="2"/>
      <c r="C25" s="60"/>
      <c r="D25" s="24"/>
    </row>
    <row r="26" spans="1:9" x14ac:dyDescent="0.2">
      <c r="A26" s="25" t="s">
        <v>57</v>
      </c>
      <c r="B26" s="84" t="str">
        <f>A20</f>
        <v>Year 4</v>
      </c>
      <c r="C26" s="61">
        <f>C14+C21</f>
        <v>1000000</v>
      </c>
      <c r="D26" s="90" t="s">
        <v>61</v>
      </c>
      <c r="E26" s="11"/>
      <c r="F26" s="11"/>
      <c r="G26" s="11"/>
      <c r="H26" s="12"/>
    </row>
    <row r="27" spans="1:9" x14ac:dyDescent="0.2">
      <c r="A27" s="13" t="s">
        <v>22</v>
      </c>
      <c r="B27" s="26">
        <f>B2</f>
        <v>44999</v>
      </c>
      <c r="C27" s="62">
        <v>420000</v>
      </c>
      <c r="D27" s="91" t="s">
        <v>67</v>
      </c>
      <c r="H27" s="15"/>
    </row>
    <row r="28" spans="1:9" x14ac:dyDescent="0.2">
      <c r="A28" s="13" t="s">
        <v>76</v>
      </c>
      <c r="B28" s="26"/>
      <c r="C28" s="63">
        <f>B54</f>
        <v>23286.875380000001</v>
      </c>
      <c r="D28" s="91" t="s">
        <v>77</v>
      </c>
      <c r="H28" s="15"/>
    </row>
    <row r="29" spans="1:9" x14ac:dyDescent="0.2">
      <c r="A29" s="13" t="s">
        <v>23</v>
      </c>
      <c r="B29" s="26">
        <f>B6</f>
        <v>45077</v>
      </c>
      <c r="C29" s="64">
        <f>C27+C28</f>
        <v>443286.87537999998</v>
      </c>
      <c r="H29" s="15"/>
    </row>
    <row r="30" spans="1:9" s="2" customFormat="1" ht="15" x14ac:dyDescent="0.25">
      <c r="A30" s="22" t="s">
        <v>24</v>
      </c>
      <c r="B30" s="23"/>
      <c r="C30" s="59">
        <f>C26-C29</f>
        <v>556713.12462000002</v>
      </c>
      <c r="D30" s="23"/>
      <c r="E30" s="23"/>
      <c r="F30" s="23"/>
      <c r="G30" s="23"/>
      <c r="H30" s="27"/>
    </row>
    <row r="31" spans="1:9" s="2" customFormat="1" ht="15" x14ac:dyDescent="0.25">
      <c r="C31" s="28"/>
    </row>
    <row r="32" spans="1:9" x14ac:dyDescent="0.2">
      <c r="A32" s="5" t="s">
        <v>65</v>
      </c>
      <c r="C32" s="29"/>
      <c r="D32" s="24"/>
      <c r="I32" s="1" t="s">
        <v>84</v>
      </c>
    </row>
    <row r="33" spans="1:15" ht="15" x14ac:dyDescent="0.25">
      <c r="A33" s="30" t="s">
        <v>25</v>
      </c>
      <c r="B33" s="30"/>
      <c r="C33" s="31">
        <f>C30/C23</f>
        <v>0.86986425721875005</v>
      </c>
      <c r="D33" s="105" t="s">
        <v>81</v>
      </c>
      <c r="E33" s="105"/>
      <c r="F33" s="105"/>
      <c r="G33" s="105"/>
      <c r="H33" s="105"/>
      <c r="I33" s="106" t="s">
        <v>82</v>
      </c>
      <c r="J33" s="106"/>
      <c r="K33" s="106"/>
      <c r="L33" s="106"/>
      <c r="M33" s="106"/>
      <c r="N33" s="106"/>
      <c r="O33" s="106"/>
    </row>
    <row r="34" spans="1:15" x14ac:dyDescent="0.2">
      <c r="D34" s="105"/>
      <c r="E34" s="105"/>
      <c r="F34" s="105"/>
      <c r="G34" s="105"/>
      <c r="H34" s="105"/>
      <c r="I34" s="106"/>
      <c r="J34" s="106"/>
      <c r="K34" s="106"/>
      <c r="L34" s="106"/>
      <c r="M34" s="106"/>
      <c r="N34" s="106"/>
      <c r="O34" s="106"/>
    </row>
    <row r="35" spans="1:15" ht="38.25" customHeight="1" x14ac:dyDescent="0.25">
      <c r="A35" s="2"/>
      <c r="B35" s="7"/>
      <c r="D35" s="105"/>
      <c r="E35" s="105"/>
      <c r="F35" s="105"/>
      <c r="G35" s="105"/>
      <c r="H35" s="105"/>
      <c r="I35" s="106"/>
      <c r="J35" s="106"/>
      <c r="K35" s="106"/>
      <c r="L35" s="106"/>
      <c r="M35" s="106"/>
      <c r="N35" s="106"/>
      <c r="O35" s="106"/>
    </row>
    <row r="36" spans="1:15" ht="15.75" thickBot="1" x14ac:dyDescent="0.3">
      <c r="A36" s="32" t="s">
        <v>26</v>
      </c>
      <c r="B36" s="33" t="str">
        <f>B9</f>
        <v>Year 4</v>
      </c>
      <c r="C36" s="102" t="s">
        <v>68</v>
      </c>
      <c r="D36" s="102"/>
      <c r="E36" s="102"/>
      <c r="F36" s="102"/>
      <c r="G36" s="102"/>
      <c r="H36" s="2"/>
      <c r="I36" s="2"/>
      <c r="J36" s="2"/>
      <c r="K36" s="2"/>
      <c r="L36" s="2"/>
      <c r="M36" s="2"/>
    </row>
    <row r="37" spans="1:15" ht="29.25" thickBot="1" x14ac:dyDescent="0.25">
      <c r="A37" s="34" t="s">
        <v>27</v>
      </c>
      <c r="B37" s="35" t="s">
        <v>28</v>
      </c>
      <c r="C37" s="36" t="s">
        <v>29</v>
      </c>
      <c r="D37" s="37" t="s">
        <v>30</v>
      </c>
      <c r="E37" s="38" t="s">
        <v>34</v>
      </c>
      <c r="F37" s="37" t="s">
        <v>39</v>
      </c>
      <c r="G37" s="39" t="s">
        <v>40</v>
      </c>
      <c r="H37" s="103" t="s">
        <v>50</v>
      </c>
      <c r="I37" s="103"/>
      <c r="J37" s="92" t="s">
        <v>51</v>
      </c>
    </row>
    <row r="38" spans="1:15" ht="15" thickTop="1" x14ac:dyDescent="0.2">
      <c r="A38" s="40" t="s">
        <v>41</v>
      </c>
      <c r="B38" s="41" t="s">
        <v>42</v>
      </c>
      <c r="C38" s="80">
        <v>2000</v>
      </c>
      <c r="D38" s="81">
        <f>(VLOOKUP(B38,$I$38:$J$42,2,FALSE))*C38</f>
        <v>732</v>
      </c>
      <c r="E38" s="81">
        <v>0</v>
      </c>
      <c r="F38" s="66">
        <f>(C38+D38+B47+C47+D47+F47)*$B$7</f>
        <v>4291.26</v>
      </c>
      <c r="G38" s="71">
        <f>SUM(C38:F38)</f>
        <v>7023.26</v>
      </c>
      <c r="H38" s="85"/>
      <c r="I38" s="93" t="s">
        <v>42</v>
      </c>
      <c r="J38" s="94">
        <v>0.36599999999999999</v>
      </c>
    </row>
    <row r="39" spans="1:15" x14ac:dyDescent="0.2">
      <c r="A39" s="40" t="s">
        <v>43</v>
      </c>
      <c r="B39" s="41" t="s">
        <v>42</v>
      </c>
      <c r="C39" s="80">
        <v>2000</v>
      </c>
      <c r="D39" s="81">
        <f>(VLOOKUP(B39,$I$38:$J$42,2,FALSE))*C39</f>
        <v>732</v>
      </c>
      <c r="E39" s="81">
        <v>0</v>
      </c>
      <c r="F39" s="66">
        <f>(C39+D39+B48+D48+F48)*$B$7</f>
        <v>1516.2600000000002</v>
      </c>
      <c r="G39" s="71">
        <f>SUM(C39:F39)</f>
        <v>4248.26</v>
      </c>
      <c r="H39" s="85"/>
      <c r="I39" s="95" t="s">
        <v>45</v>
      </c>
      <c r="J39" s="94">
        <v>0.22</v>
      </c>
    </row>
    <row r="40" spans="1:15" ht="128.25" x14ac:dyDescent="0.2">
      <c r="A40" s="42" t="s">
        <v>44</v>
      </c>
      <c r="B40" s="41" t="s">
        <v>45</v>
      </c>
      <c r="C40" s="80">
        <v>2000</v>
      </c>
      <c r="D40" s="81">
        <f>(VLOOKUP(B40,$I$38:$J$42,2,FALSE))*C40</f>
        <v>440</v>
      </c>
      <c r="E40" s="81">
        <v>0</v>
      </c>
      <c r="F40" s="66">
        <f>(C40+D40+B49+D49+F49)*$B$7</f>
        <v>1354.2</v>
      </c>
      <c r="G40" s="71">
        <f>SUM(C40:F40)</f>
        <v>3794.2</v>
      </c>
      <c r="H40" s="85"/>
      <c r="I40" s="96" t="s">
        <v>47</v>
      </c>
      <c r="J40" s="94">
        <v>0.217</v>
      </c>
    </row>
    <row r="41" spans="1:15" ht="57" x14ac:dyDescent="0.2">
      <c r="A41" s="43" t="s">
        <v>46</v>
      </c>
      <c r="B41" s="41" t="s">
        <v>47</v>
      </c>
      <c r="C41" s="80">
        <v>2048</v>
      </c>
      <c r="D41" s="81">
        <f>(VLOOKUP(B41,$I$38:$J$42,2,FALSE))*C41</f>
        <v>444.416</v>
      </c>
      <c r="E41" s="81">
        <v>1333</v>
      </c>
      <c r="F41" s="66">
        <f>(C41+D41+B50+D50+F50)*$B$7</f>
        <v>1383.2908800000002</v>
      </c>
      <c r="G41" s="71">
        <f>SUM(C41:F41)</f>
        <v>5208.7068800000006</v>
      </c>
      <c r="H41" s="85"/>
      <c r="I41" s="95" t="s">
        <v>52</v>
      </c>
      <c r="J41" s="94">
        <v>0.126</v>
      </c>
    </row>
    <row r="42" spans="1:15" ht="15" thickBot="1" x14ac:dyDescent="0.25">
      <c r="A42" s="44" t="s">
        <v>48</v>
      </c>
      <c r="B42" s="45" t="s">
        <v>49</v>
      </c>
      <c r="C42" s="82">
        <v>150</v>
      </c>
      <c r="D42" s="58">
        <f>(VLOOKUP(B42,$I$38:$J$42,2,FALSE))*C42</f>
        <v>2.6999999999999997</v>
      </c>
      <c r="E42" s="58">
        <v>0</v>
      </c>
      <c r="F42" s="68">
        <f>(C42+D42+B51+D51+F51)*$B$7</f>
        <v>84.748500000000007</v>
      </c>
      <c r="G42" s="72">
        <f>SUM(C42:F42)</f>
        <v>237.4485</v>
      </c>
      <c r="H42" s="85"/>
      <c r="I42" s="95" t="s">
        <v>49</v>
      </c>
      <c r="J42" s="94">
        <v>1.7999999999999999E-2</v>
      </c>
    </row>
    <row r="43" spans="1:15" ht="15.75" thickBot="1" x14ac:dyDescent="0.3">
      <c r="C43" s="69">
        <f>SUM(C38:C42)</f>
        <v>8198</v>
      </c>
      <c r="D43" s="70">
        <f>SUM(D38:D42)</f>
        <v>2351.116</v>
      </c>
      <c r="E43" s="70">
        <f t="shared" ref="E43:F43" si="0">SUM(E38:E42)</f>
        <v>1333</v>
      </c>
      <c r="F43" s="70">
        <f t="shared" si="0"/>
        <v>8629.7593799999995</v>
      </c>
      <c r="G43" s="73">
        <f>SUM(G38:G42)</f>
        <v>20511.875380000001</v>
      </c>
    </row>
    <row r="45" spans="1:15" ht="15.75" thickBot="1" x14ac:dyDescent="0.3">
      <c r="A45" s="32" t="s">
        <v>26</v>
      </c>
      <c r="B45" s="33" t="str">
        <f>B9</f>
        <v>Year 4</v>
      </c>
      <c r="C45" s="104" t="s">
        <v>70</v>
      </c>
      <c r="D45" s="104"/>
      <c r="E45" s="104"/>
      <c r="F45" s="104"/>
      <c r="G45" s="104"/>
      <c r="H45" s="104"/>
      <c r="I45" s="104"/>
    </row>
    <row r="46" spans="1:15" ht="42.75" x14ac:dyDescent="0.2">
      <c r="A46" s="46" t="s">
        <v>31</v>
      </c>
      <c r="B46" s="47" t="s">
        <v>32</v>
      </c>
      <c r="C46" s="47" t="s">
        <v>33</v>
      </c>
      <c r="D46" s="48" t="s">
        <v>35</v>
      </c>
      <c r="E46" s="48" t="s">
        <v>36</v>
      </c>
      <c r="F46" s="47" t="s">
        <v>37</v>
      </c>
      <c r="G46" s="48" t="s">
        <v>38</v>
      </c>
      <c r="H46" s="49" t="s">
        <v>39</v>
      </c>
      <c r="I46" s="50" t="s">
        <v>40</v>
      </c>
    </row>
    <row r="47" spans="1:15" ht="15" thickBot="1" x14ac:dyDescent="0.25">
      <c r="A47" s="67">
        <v>0</v>
      </c>
      <c r="B47" s="68">
        <v>5000</v>
      </c>
      <c r="C47" s="68">
        <v>0</v>
      </c>
      <c r="D47" s="68">
        <v>0</v>
      </c>
      <c r="E47" s="68">
        <v>0</v>
      </c>
      <c r="F47" s="68"/>
      <c r="G47" s="68">
        <v>0</v>
      </c>
      <c r="H47" s="74">
        <f>(A47+B47+C47+E47+F47)*$B$7</f>
        <v>2775.0000000000005</v>
      </c>
      <c r="I47" s="75">
        <f>SUM(E47:H47)</f>
        <v>2775.0000000000005</v>
      </c>
    </row>
    <row r="48" spans="1:15" ht="15" thickBot="1" x14ac:dyDescent="0.25">
      <c r="A48" s="67">
        <v>0</v>
      </c>
      <c r="B48" s="68">
        <v>0</v>
      </c>
      <c r="C48" s="68">
        <v>0</v>
      </c>
      <c r="D48" s="68">
        <v>0</v>
      </c>
      <c r="E48" s="68">
        <v>0</v>
      </c>
      <c r="F48" s="68">
        <v>0</v>
      </c>
      <c r="G48" s="68">
        <v>0</v>
      </c>
      <c r="H48" s="74">
        <f>(A48+B48+C48+E48+F48)*$B$7</f>
        <v>0</v>
      </c>
      <c r="I48" s="76">
        <f>SUM(E48:H48)</f>
        <v>0</v>
      </c>
    </row>
    <row r="49" spans="1:9" ht="15" thickBot="1" x14ac:dyDescent="0.25">
      <c r="A49" s="67">
        <v>0</v>
      </c>
      <c r="B49" s="68">
        <v>0</v>
      </c>
      <c r="C49" s="68">
        <v>0</v>
      </c>
      <c r="D49" s="68">
        <v>0</v>
      </c>
      <c r="E49" s="68">
        <v>0</v>
      </c>
      <c r="F49" s="68">
        <v>0</v>
      </c>
      <c r="G49" s="68">
        <v>0</v>
      </c>
      <c r="H49" s="74">
        <f>(A49+B49+C49+E49+F49)*$B$7</f>
        <v>0</v>
      </c>
      <c r="I49" s="76">
        <f>SUM(E49:H49)</f>
        <v>0</v>
      </c>
    </row>
    <row r="50" spans="1:9" ht="15" thickBot="1" x14ac:dyDescent="0.25">
      <c r="A50" s="67">
        <v>0</v>
      </c>
      <c r="B50" s="68">
        <v>0</v>
      </c>
      <c r="C50" s="68">
        <v>0</v>
      </c>
      <c r="D50" s="68">
        <v>0</v>
      </c>
      <c r="E50" s="68">
        <v>0</v>
      </c>
      <c r="F50" s="68">
        <v>0</v>
      </c>
      <c r="G50" s="68">
        <v>0</v>
      </c>
      <c r="H50" s="74">
        <f>(A50+B50+C50+E50+F50)*$B$7</f>
        <v>0</v>
      </c>
      <c r="I50" s="76">
        <f>SUM(E50:H50)</f>
        <v>0</v>
      </c>
    </row>
    <row r="51" spans="1:9" ht="15" thickBot="1" x14ac:dyDescent="0.25">
      <c r="A51" s="67">
        <v>0</v>
      </c>
      <c r="B51" s="68">
        <v>0</v>
      </c>
      <c r="C51" s="68">
        <v>0</v>
      </c>
      <c r="D51" s="68">
        <v>0</v>
      </c>
      <c r="E51" s="68">
        <v>0</v>
      </c>
      <c r="F51" s="68">
        <v>0</v>
      </c>
      <c r="G51" s="68">
        <v>0</v>
      </c>
      <c r="H51" s="74">
        <f>(A51+B51+C51+E51+F51)*$B$7</f>
        <v>0</v>
      </c>
      <c r="I51" s="77">
        <f>SUM(E51:H51)</f>
        <v>0</v>
      </c>
    </row>
    <row r="52" spans="1:9" ht="15.75" thickBot="1" x14ac:dyDescent="0.3">
      <c r="A52" s="78">
        <f>SUM(A47:A51)</f>
        <v>0</v>
      </c>
      <c r="B52" s="70">
        <f>SUM(B47:B51)</f>
        <v>5000</v>
      </c>
      <c r="C52" s="70"/>
      <c r="D52" s="70">
        <f>SUM(D47:D51)</f>
        <v>0</v>
      </c>
      <c r="E52" s="70">
        <f>SUM(E47:E51)</f>
        <v>0</v>
      </c>
      <c r="F52" s="70">
        <f>SUM(F47:F51)</f>
        <v>0</v>
      </c>
      <c r="G52" s="70">
        <f>SUM(G47:G51)</f>
        <v>0</v>
      </c>
      <c r="H52" s="70">
        <f t="shared" ref="H52" si="1">SUM(H47:H51)</f>
        <v>2775.0000000000005</v>
      </c>
      <c r="I52" s="79">
        <f>SUM(I47:I51)</f>
        <v>2775.0000000000005</v>
      </c>
    </row>
    <row r="54" spans="1:9" ht="30.75" thickBot="1" x14ac:dyDescent="0.3">
      <c r="A54" s="51" t="s">
        <v>69</v>
      </c>
      <c r="B54" s="83">
        <f>G43+I52</f>
        <v>23286.875380000001</v>
      </c>
    </row>
    <row r="55" spans="1:9" ht="15" thickTop="1" x14ac:dyDescent="0.2"/>
  </sheetData>
  <mergeCells count="6">
    <mergeCell ref="A1:H1"/>
    <mergeCell ref="C36:G36"/>
    <mergeCell ref="H37:I37"/>
    <mergeCell ref="C45:I45"/>
    <mergeCell ref="D33:H35"/>
    <mergeCell ref="I33:O35"/>
  </mergeCells>
  <dataValidations count="2">
    <dataValidation type="list" allowBlank="1" showInputMessage="1" showErrorMessage="1" sqref="B10" xr:uid="{00000000-0002-0000-0000-000000000000}">
      <formula1>"Yes,No"</formula1>
    </dataValidation>
    <dataValidation type="list" allowBlank="1" showInputMessage="1" showErrorMessage="1" sqref="B38:B42" xr:uid="{00000000-0002-0000-0000-000001000000}">
      <formula1>$I$38:$I$42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zoomScaleNormal="100" workbookViewId="0">
      <selection activeCell="A40" sqref="A40"/>
    </sheetView>
  </sheetViews>
  <sheetFormatPr defaultRowHeight="14.25" x14ac:dyDescent="0.2"/>
  <cols>
    <col min="1" max="1" width="35.28515625" style="1" bestFit="1" customWidth="1"/>
    <col min="2" max="2" width="31.28515625" style="1" bestFit="1" customWidth="1"/>
    <col min="3" max="3" width="14" style="1" bestFit="1" customWidth="1"/>
    <col min="4" max="4" width="16.7109375" style="1" customWidth="1"/>
    <col min="5" max="5" width="17.42578125" style="1" customWidth="1"/>
    <col min="6" max="7" width="12.7109375" style="1" customWidth="1"/>
    <col min="8" max="8" width="28.140625" style="1" customWidth="1"/>
    <col min="9" max="9" width="15.5703125" style="1" bestFit="1" customWidth="1"/>
    <col min="10" max="10" width="15.5703125" style="1" customWidth="1"/>
    <col min="11" max="11" width="11.85546875" style="1" customWidth="1"/>
    <col min="12" max="13" width="12.7109375" style="1" customWidth="1"/>
    <col min="14" max="14" width="10.5703125" style="1" bestFit="1" customWidth="1"/>
    <col min="15" max="16384" width="9.140625" style="1"/>
  </cols>
  <sheetData>
    <row r="1" spans="1:8" ht="18" x14ac:dyDescent="0.25">
      <c r="A1" s="101" t="s">
        <v>79</v>
      </c>
      <c r="B1" s="101"/>
      <c r="C1" s="101"/>
      <c r="D1" s="101"/>
      <c r="E1" s="101"/>
      <c r="F1" s="101"/>
      <c r="G1" s="101"/>
      <c r="H1" s="101"/>
    </row>
    <row r="2" spans="1:8" ht="15" x14ac:dyDescent="0.25">
      <c r="A2" s="2" t="s">
        <v>0</v>
      </c>
      <c r="B2" s="3">
        <v>44999</v>
      </c>
    </row>
    <row r="3" spans="1:8" ht="15" x14ac:dyDescent="0.25">
      <c r="A3" s="2" t="s">
        <v>1</v>
      </c>
      <c r="B3" s="4" t="s">
        <v>85</v>
      </c>
    </row>
    <row r="4" spans="1:8" ht="15" x14ac:dyDescent="0.25">
      <c r="A4" s="2" t="s">
        <v>2</v>
      </c>
      <c r="B4" s="4" t="s">
        <v>86</v>
      </c>
    </row>
    <row r="5" spans="1:8" ht="15" x14ac:dyDescent="0.25">
      <c r="A5" s="2" t="s">
        <v>4</v>
      </c>
      <c r="B5" s="4" t="s">
        <v>87</v>
      </c>
      <c r="C5" s="85" t="s">
        <v>5</v>
      </c>
    </row>
    <row r="6" spans="1:8" ht="15" x14ac:dyDescent="0.25">
      <c r="A6" s="2" t="s">
        <v>6</v>
      </c>
      <c r="B6" s="3">
        <v>45077</v>
      </c>
      <c r="C6" s="85" t="s">
        <v>7</v>
      </c>
    </row>
    <row r="7" spans="1:8" ht="15" x14ac:dyDescent="0.25">
      <c r="A7" s="2" t="s">
        <v>8</v>
      </c>
      <c r="B7" s="6">
        <v>0.55500000000000005</v>
      </c>
      <c r="C7" s="86" t="s">
        <v>74</v>
      </c>
    </row>
    <row r="8" spans="1:8" ht="15" x14ac:dyDescent="0.25">
      <c r="A8" s="2" t="s">
        <v>9</v>
      </c>
      <c r="B8" s="6" t="s">
        <v>10</v>
      </c>
      <c r="C8" s="97"/>
    </row>
    <row r="9" spans="1:8" ht="15" x14ac:dyDescent="0.25">
      <c r="A9" s="2" t="s">
        <v>11</v>
      </c>
      <c r="B9" s="6" t="s">
        <v>12</v>
      </c>
      <c r="C9" s="97"/>
    </row>
    <row r="10" spans="1:8" ht="15" x14ac:dyDescent="0.25">
      <c r="A10" s="2" t="s">
        <v>55</v>
      </c>
      <c r="B10" s="6" t="s">
        <v>72</v>
      </c>
      <c r="C10" s="86"/>
    </row>
    <row r="11" spans="1:8" ht="15" x14ac:dyDescent="0.25">
      <c r="A11" s="2"/>
      <c r="B11" s="6"/>
      <c r="C11" s="7"/>
    </row>
    <row r="12" spans="1:8" x14ac:dyDescent="0.2">
      <c r="A12" s="8" t="s">
        <v>63</v>
      </c>
      <c r="B12" s="7"/>
      <c r="C12" s="7"/>
    </row>
    <row r="13" spans="1:8" x14ac:dyDescent="0.2">
      <c r="A13" s="9" t="str">
        <f>B8</f>
        <v>Year 3</v>
      </c>
      <c r="B13" s="10"/>
      <c r="C13" s="10"/>
      <c r="D13" s="11"/>
      <c r="E13" s="11"/>
      <c r="F13" s="11"/>
      <c r="G13" s="11"/>
      <c r="H13" s="12"/>
    </row>
    <row r="14" spans="1:8" x14ac:dyDescent="0.2">
      <c r="A14" s="13" t="s">
        <v>13</v>
      </c>
      <c r="C14" s="52">
        <v>750000</v>
      </c>
      <c r="D14" s="85" t="s">
        <v>14</v>
      </c>
      <c r="G14" s="14"/>
      <c r="H14" s="15"/>
    </row>
    <row r="15" spans="1:8" x14ac:dyDescent="0.2">
      <c r="A15" s="13" t="s">
        <v>15</v>
      </c>
      <c r="B15" s="14"/>
      <c r="C15" s="52">
        <v>360000</v>
      </c>
      <c r="D15" s="85" t="s">
        <v>16</v>
      </c>
      <c r="H15" s="15"/>
    </row>
    <row r="16" spans="1:8" x14ac:dyDescent="0.2">
      <c r="A16" s="13" t="s">
        <v>17</v>
      </c>
      <c r="B16" s="14"/>
      <c r="C16" s="53">
        <f>C14-C15</f>
        <v>390000</v>
      </c>
      <c r="D16" s="87" t="s">
        <v>18</v>
      </c>
      <c r="H16" s="15"/>
    </row>
    <row r="17" spans="1:9" x14ac:dyDescent="0.2">
      <c r="A17" s="16" t="s">
        <v>54</v>
      </c>
      <c r="B17" s="17"/>
      <c r="C17" s="54">
        <v>390000</v>
      </c>
      <c r="D17" s="88" t="s">
        <v>56</v>
      </c>
      <c r="E17" s="18"/>
      <c r="F17" s="18"/>
      <c r="G17" s="18"/>
      <c r="H17" s="19"/>
    </row>
    <row r="18" spans="1:9" x14ac:dyDescent="0.2">
      <c r="B18" s="14"/>
      <c r="C18" s="53"/>
      <c r="D18" s="20"/>
    </row>
    <row r="19" spans="1:9" x14ac:dyDescent="0.2">
      <c r="A19" s="8" t="s">
        <v>62</v>
      </c>
      <c r="B19" s="7"/>
      <c r="C19" s="55"/>
    </row>
    <row r="20" spans="1:9" x14ac:dyDescent="0.2">
      <c r="A20" s="9" t="str">
        <f>B9</f>
        <v>Year 4</v>
      </c>
      <c r="B20" s="10"/>
      <c r="C20" s="56"/>
      <c r="D20" s="11"/>
      <c r="E20" s="11"/>
      <c r="F20" s="11"/>
      <c r="G20" s="11"/>
      <c r="H20" s="12"/>
    </row>
    <row r="21" spans="1:9" x14ac:dyDescent="0.2">
      <c r="A21" s="13" t="s">
        <v>19</v>
      </c>
      <c r="B21" s="21"/>
      <c r="C21" s="57">
        <v>250000</v>
      </c>
      <c r="D21" s="85" t="s">
        <v>20</v>
      </c>
      <c r="F21" s="20"/>
      <c r="H21" s="15"/>
    </row>
    <row r="22" spans="1:9" x14ac:dyDescent="0.2">
      <c r="A22" s="13" t="s">
        <v>53</v>
      </c>
      <c r="B22" s="21"/>
      <c r="C22" s="58">
        <f>IF(B10="YES",C16,C17)</f>
        <v>390000</v>
      </c>
      <c r="D22" s="85" t="s">
        <v>75</v>
      </c>
      <c r="F22" s="20"/>
      <c r="H22" s="15"/>
    </row>
    <row r="23" spans="1:9" ht="15" x14ac:dyDescent="0.25">
      <c r="A23" s="22"/>
      <c r="B23" s="23"/>
      <c r="C23" s="59">
        <f>C22+C21</f>
        <v>640000</v>
      </c>
      <c r="D23" s="89" t="s">
        <v>21</v>
      </c>
      <c r="E23" s="18"/>
      <c r="F23" s="18"/>
      <c r="G23" s="18"/>
      <c r="H23" s="19"/>
    </row>
    <row r="24" spans="1:9" ht="15" x14ac:dyDescent="0.25">
      <c r="A24" s="2"/>
      <c r="B24" s="2"/>
      <c r="C24" s="60"/>
      <c r="D24" s="24"/>
    </row>
    <row r="25" spans="1:9" ht="15" x14ac:dyDescent="0.25">
      <c r="A25" s="8" t="s">
        <v>64</v>
      </c>
      <c r="B25" s="2"/>
      <c r="C25" s="60"/>
      <c r="D25" s="24"/>
    </row>
    <row r="26" spans="1:9" x14ac:dyDescent="0.2">
      <c r="A26" s="25" t="s">
        <v>58</v>
      </c>
      <c r="B26" s="84" t="str">
        <f>A20</f>
        <v>Year 4</v>
      </c>
      <c r="C26" s="61">
        <f>C21+C22</f>
        <v>640000</v>
      </c>
      <c r="D26" s="98" t="s">
        <v>88</v>
      </c>
      <c r="E26" s="11"/>
      <c r="F26" s="11"/>
      <c r="G26" s="11"/>
      <c r="H26" s="12"/>
    </row>
    <row r="27" spans="1:9" x14ac:dyDescent="0.2">
      <c r="A27" s="13" t="s">
        <v>22</v>
      </c>
      <c r="B27" s="26">
        <f>B2</f>
        <v>44999</v>
      </c>
      <c r="C27" s="62">
        <v>420000</v>
      </c>
      <c r="D27" s="94" t="str">
        <f>A20</f>
        <v>Year 4</v>
      </c>
      <c r="H27" s="15"/>
    </row>
    <row r="28" spans="1:9" x14ac:dyDescent="0.2">
      <c r="A28" s="13" t="s">
        <v>71</v>
      </c>
      <c r="B28" s="26"/>
      <c r="C28" s="63">
        <f>B54</f>
        <v>23286.875380000001</v>
      </c>
      <c r="D28" s="85" t="s">
        <v>73</v>
      </c>
      <c r="H28" s="15"/>
    </row>
    <row r="29" spans="1:9" x14ac:dyDescent="0.2">
      <c r="A29" s="13" t="s">
        <v>23</v>
      </c>
      <c r="B29" s="26">
        <f>B6</f>
        <v>45077</v>
      </c>
      <c r="C29" s="64">
        <f>C27+C28</f>
        <v>443286.87537999998</v>
      </c>
      <c r="H29" s="15"/>
    </row>
    <row r="30" spans="1:9" s="2" customFormat="1" ht="15" x14ac:dyDescent="0.25">
      <c r="A30" s="22" t="s">
        <v>24</v>
      </c>
      <c r="B30" s="23"/>
      <c r="C30" s="59">
        <f>C26-C29</f>
        <v>196713.12462000002</v>
      </c>
      <c r="D30" s="23"/>
      <c r="E30" s="23"/>
      <c r="F30" s="23"/>
      <c r="G30" s="23"/>
      <c r="H30" s="27"/>
    </row>
    <row r="31" spans="1:9" s="2" customFormat="1" ht="14.25" customHeight="1" x14ac:dyDescent="0.25">
      <c r="C31" s="28"/>
    </row>
    <row r="32" spans="1:9" ht="18.75" customHeight="1" x14ac:dyDescent="0.2">
      <c r="A32" s="5" t="s">
        <v>65</v>
      </c>
      <c r="C32" s="29"/>
      <c r="D32" s="24"/>
      <c r="I32" s="1" t="s">
        <v>84</v>
      </c>
    </row>
    <row r="33" spans="1:15" ht="18.75" customHeight="1" x14ac:dyDescent="0.25">
      <c r="A33" s="30" t="s">
        <v>25</v>
      </c>
      <c r="B33" s="30"/>
      <c r="C33" s="31">
        <f>C30/C23</f>
        <v>0.30736425721875005</v>
      </c>
      <c r="D33" s="105" t="s">
        <v>81</v>
      </c>
      <c r="E33" s="105"/>
      <c r="F33" s="105"/>
      <c r="G33" s="105"/>
      <c r="H33" s="105"/>
      <c r="I33" s="108" t="s">
        <v>83</v>
      </c>
      <c r="J33" s="108"/>
      <c r="K33" s="108"/>
      <c r="L33" s="108"/>
      <c r="M33" s="108"/>
      <c r="N33" s="108"/>
      <c r="O33" s="108"/>
    </row>
    <row r="34" spans="1:15" ht="14.25" customHeight="1" x14ac:dyDescent="0.2">
      <c r="D34" s="105"/>
      <c r="E34" s="105"/>
      <c r="F34" s="105"/>
      <c r="G34" s="105"/>
      <c r="H34" s="105"/>
      <c r="I34" s="108"/>
      <c r="J34" s="108"/>
      <c r="K34" s="108"/>
      <c r="L34" s="108"/>
      <c r="M34" s="108"/>
      <c r="N34" s="108"/>
      <c r="O34" s="108"/>
    </row>
    <row r="35" spans="1:15" ht="39.75" customHeight="1" x14ac:dyDescent="0.25">
      <c r="A35" s="2"/>
      <c r="B35" s="7"/>
      <c r="D35" s="105"/>
      <c r="E35" s="105"/>
      <c r="F35" s="105"/>
      <c r="G35" s="105"/>
      <c r="H35" s="105"/>
      <c r="I35" s="108"/>
      <c r="J35" s="108"/>
      <c r="K35" s="108"/>
      <c r="L35" s="108"/>
      <c r="M35" s="108"/>
      <c r="N35" s="108"/>
      <c r="O35" s="108"/>
    </row>
    <row r="36" spans="1:15" ht="15.75" thickBot="1" x14ac:dyDescent="0.3">
      <c r="A36" s="32" t="s">
        <v>26</v>
      </c>
      <c r="B36" s="33" t="str">
        <f>B9</f>
        <v>Year 4</v>
      </c>
      <c r="C36" s="102" t="s">
        <v>68</v>
      </c>
      <c r="D36" s="102"/>
      <c r="E36" s="102"/>
      <c r="F36" s="102"/>
      <c r="G36" s="102"/>
      <c r="H36" s="2"/>
      <c r="I36" s="2"/>
      <c r="J36" s="2"/>
      <c r="K36" s="2"/>
      <c r="L36" s="2"/>
      <c r="M36" s="2"/>
    </row>
    <row r="37" spans="1:15" ht="29.25" thickBot="1" x14ac:dyDescent="0.25">
      <c r="A37" s="34" t="s">
        <v>27</v>
      </c>
      <c r="B37" s="35" t="s">
        <v>28</v>
      </c>
      <c r="C37" s="36" t="s">
        <v>29</v>
      </c>
      <c r="D37" s="37" t="s">
        <v>30</v>
      </c>
      <c r="E37" s="38" t="s">
        <v>34</v>
      </c>
      <c r="F37" s="37" t="s">
        <v>39</v>
      </c>
      <c r="G37" s="39" t="s">
        <v>40</v>
      </c>
      <c r="H37" s="107" t="s">
        <v>50</v>
      </c>
      <c r="I37" s="107"/>
      <c r="J37" s="92" t="s">
        <v>51</v>
      </c>
    </row>
    <row r="38" spans="1:15" ht="15" thickTop="1" x14ac:dyDescent="0.2">
      <c r="A38" s="40" t="s">
        <v>41</v>
      </c>
      <c r="B38" s="41" t="s">
        <v>42</v>
      </c>
      <c r="C38" s="65">
        <v>2000</v>
      </c>
      <c r="D38" s="66">
        <f>(VLOOKUP(B38,$I$38:$J$42,2,FALSE))*C38</f>
        <v>732</v>
      </c>
      <c r="E38" s="66">
        <v>0</v>
      </c>
      <c r="F38" s="66">
        <f>(C38+D38+B47+C47+D47+F47)*$B$7</f>
        <v>4291.26</v>
      </c>
      <c r="G38" s="71">
        <f>SUM(C38:F38)</f>
        <v>7023.26</v>
      </c>
      <c r="H38" s="85"/>
      <c r="I38" s="93" t="s">
        <v>42</v>
      </c>
      <c r="J38" s="94">
        <v>0.36599999999999999</v>
      </c>
    </row>
    <row r="39" spans="1:15" x14ac:dyDescent="0.2">
      <c r="A39" s="40" t="s">
        <v>43</v>
      </c>
      <c r="B39" s="41" t="s">
        <v>42</v>
      </c>
      <c r="C39" s="65">
        <v>2000</v>
      </c>
      <c r="D39" s="66">
        <f>(VLOOKUP(B39,$I$38:$J$42,2,FALSE))*C39</f>
        <v>732</v>
      </c>
      <c r="E39" s="66">
        <v>0</v>
      </c>
      <c r="F39" s="66">
        <f>(C39+D39+B48+D48+F48)*$B$7</f>
        <v>1516.2600000000002</v>
      </c>
      <c r="G39" s="71">
        <f>SUM(C39:F39)</f>
        <v>4248.26</v>
      </c>
      <c r="H39" s="85"/>
      <c r="I39" s="95" t="s">
        <v>45</v>
      </c>
      <c r="J39" s="94">
        <v>0.22</v>
      </c>
    </row>
    <row r="40" spans="1:15" ht="128.25" x14ac:dyDescent="0.2">
      <c r="A40" s="42" t="s">
        <v>44</v>
      </c>
      <c r="B40" s="41" t="s">
        <v>45</v>
      </c>
      <c r="C40" s="65">
        <v>2000</v>
      </c>
      <c r="D40" s="66">
        <f>(VLOOKUP(B40,$I$38:$J$42,2,FALSE))*C40</f>
        <v>440</v>
      </c>
      <c r="E40" s="66">
        <v>0</v>
      </c>
      <c r="F40" s="66">
        <f>(C40+D40+B49+D49+F49)*$B$7</f>
        <v>1354.2</v>
      </c>
      <c r="G40" s="71">
        <f>SUM(C40:F40)</f>
        <v>3794.2</v>
      </c>
      <c r="H40" s="85"/>
      <c r="I40" s="96" t="s">
        <v>47</v>
      </c>
      <c r="J40" s="94">
        <v>0.217</v>
      </c>
    </row>
    <row r="41" spans="1:15" ht="57" x14ac:dyDescent="0.2">
      <c r="A41" s="43" t="s">
        <v>46</v>
      </c>
      <c r="B41" s="41" t="s">
        <v>47</v>
      </c>
      <c r="C41" s="65">
        <v>2048</v>
      </c>
      <c r="D41" s="66">
        <f>(VLOOKUP(B41,$I$38:$J$42,2,FALSE))*C41</f>
        <v>444.416</v>
      </c>
      <c r="E41" s="66">
        <v>1333</v>
      </c>
      <c r="F41" s="66">
        <f>(C41+D41+B50+D50+F50)*$B$7</f>
        <v>1383.2908800000002</v>
      </c>
      <c r="G41" s="71">
        <f>SUM(C41:F41)</f>
        <v>5208.7068800000006</v>
      </c>
      <c r="H41" s="85"/>
      <c r="I41" s="95" t="s">
        <v>52</v>
      </c>
      <c r="J41" s="94">
        <v>0.126</v>
      </c>
    </row>
    <row r="42" spans="1:15" ht="15" thickBot="1" x14ac:dyDescent="0.25">
      <c r="A42" s="44" t="s">
        <v>48</v>
      </c>
      <c r="B42" s="45" t="s">
        <v>49</v>
      </c>
      <c r="C42" s="67">
        <v>150</v>
      </c>
      <c r="D42" s="68">
        <f>(VLOOKUP(B42,$I$38:$J$42,2,FALSE))*C42</f>
        <v>2.6999999999999997</v>
      </c>
      <c r="E42" s="68">
        <v>0</v>
      </c>
      <c r="F42" s="68">
        <f>(C42+D42+B51+D51+F51)*$B$7</f>
        <v>84.748500000000007</v>
      </c>
      <c r="G42" s="72">
        <f>SUM(C42:F42)</f>
        <v>237.4485</v>
      </c>
      <c r="H42" s="85"/>
      <c r="I42" s="95" t="s">
        <v>49</v>
      </c>
      <c r="J42" s="94">
        <v>1.7999999999999999E-2</v>
      </c>
    </row>
    <row r="43" spans="1:15" ht="15.75" thickBot="1" x14ac:dyDescent="0.3">
      <c r="C43" s="69">
        <f>SUM(C38:C42)</f>
        <v>8198</v>
      </c>
      <c r="D43" s="70">
        <f>SUM(D38:D42)</f>
        <v>2351.116</v>
      </c>
      <c r="E43" s="70">
        <f t="shared" ref="E43:F43" si="0">SUM(E38:E42)</f>
        <v>1333</v>
      </c>
      <c r="F43" s="70">
        <f t="shared" si="0"/>
        <v>8629.7593799999995</v>
      </c>
      <c r="G43" s="73">
        <f>SUM(G38:G42)</f>
        <v>20511.875380000001</v>
      </c>
    </row>
    <row r="45" spans="1:15" ht="15.75" thickBot="1" x14ac:dyDescent="0.3">
      <c r="A45" s="32" t="s">
        <v>26</v>
      </c>
      <c r="B45" s="33" t="str">
        <f>B9</f>
        <v>Year 4</v>
      </c>
      <c r="C45" s="104" t="s">
        <v>70</v>
      </c>
      <c r="D45" s="104"/>
      <c r="E45" s="104"/>
      <c r="F45" s="104"/>
      <c r="G45" s="104"/>
      <c r="H45" s="104"/>
      <c r="I45" s="104"/>
    </row>
    <row r="46" spans="1:15" ht="42.75" x14ac:dyDescent="0.2">
      <c r="A46" s="46" t="s">
        <v>31</v>
      </c>
      <c r="B46" s="47" t="s">
        <v>32</v>
      </c>
      <c r="C46" s="47" t="s">
        <v>33</v>
      </c>
      <c r="D46" s="48" t="s">
        <v>35</v>
      </c>
      <c r="E46" s="47" t="s">
        <v>36</v>
      </c>
      <c r="F46" s="47" t="s">
        <v>37</v>
      </c>
      <c r="G46" s="48" t="s">
        <v>38</v>
      </c>
      <c r="H46" s="49" t="s">
        <v>39</v>
      </c>
      <c r="I46" s="50" t="s">
        <v>40</v>
      </c>
    </row>
    <row r="47" spans="1:15" ht="15" thickBot="1" x14ac:dyDescent="0.25">
      <c r="A47" s="67">
        <v>0</v>
      </c>
      <c r="B47" s="68">
        <v>5000</v>
      </c>
      <c r="C47" s="68">
        <v>0</v>
      </c>
      <c r="D47" s="68">
        <v>0</v>
      </c>
      <c r="E47" s="68">
        <v>0</v>
      </c>
      <c r="F47" s="68">
        <v>0</v>
      </c>
      <c r="G47" s="68">
        <v>0</v>
      </c>
      <c r="H47" s="74">
        <f>(A47+B47+C47+E47+F47)*$B$7</f>
        <v>2775.0000000000005</v>
      </c>
      <c r="I47" s="75">
        <f>SUM(E47:H47)</f>
        <v>2775.0000000000005</v>
      </c>
    </row>
    <row r="48" spans="1:15" ht="15" thickBot="1" x14ac:dyDescent="0.25">
      <c r="A48" s="67">
        <v>0</v>
      </c>
      <c r="B48" s="68">
        <v>0</v>
      </c>
      <c r="C48" s="68">
        <v>0</v>
      </c>
      <c r="D48" s="68">
        <v>0</v>
      </c>
      <c r="E48" s="68">
        <v>0</v>
      </c>
      <c r="F48" s="68">
        <v>0</v>
      </c>
      <c r="G48" s="68">
        <v>0</v>
      </c>
      <c r="H48" s="74">
        <f t="shared" ref="H48:H51" si="1">(A48+B48+C48+E48+F48)*$B$7</f>
        <v>0</v>
      </c>
      <c r="I48" s="76">
        <f>SUM(E48:H48)</f>
        <v>0</v>
      </c>
    </row>
    <row r="49" spans="1:9" ht="15" thickBot="1" x14ac:dyDescent="0.25">
      <c r="A49" s="67">
        <v>0</v>
      </c>
      <c r="B49" s="68">
        <v>0</v>
      </c>
      <c r="C49" s="68">
        <v>0</v>
      </c>
      <c r="D49" s="68">
        <v>0</v>
      </c>
      <c r="E49" s="68">
        <v>0</v>
      </c>
      <c r="F49" s="68">
        <v>0</v>
      </c>
      <c r="G49" s="68">
        <v>0</v>
      </c>
      <c r="H49" s="74">
        <f t="shared" si="1"/>
        <v>0</v>
      </c>
      <c r="I49" s="76">
        <f>SUM(E49:H49)</f>
        <v>0</v>
      </c>
    </row>
    <row r="50" spans="1:9" ht="15" thickBot="1" x14ac:dyDescent="0.25">
      <c r="A50" s="67">
        <v>0</v>
      </c>
      <c r="B50" s="68">
        <v>0</v>
      </c>
      <c r="C50" s="68">
        <v>0</v>
      </c>
      <c r="D50" s="68">
        <v>0</v>
      </c>
      <c r="E50" s="68">
        <v>0</v>
      </c>
      <c r="F50" s="68">
        <v>0</v>
      </c>
      <c r="G50" s="68">
        <v>0</v>
      </c>
      <c r="H50" s="74">
        <f t="shared" si="1"/>
        <v>0</v>
      </c>
      <c r="I50" s="76">
        <f>SUM(E50:H50)</f>
        <v>0</v>
      </c>
    </row>
    <row r="51" spans="1:9" ht="15" thickBot="1" x14ac:dyDescent="0.25">
      <c r="A51" s="67">
        <v>0</v>
      </c>
      <c r="B51" s="68">
        <v>0</v>
      </c>
      <c r="C51" s="68">
        <v>0</v>
      </c>
      <c r="D51" s="68">
        <v>0</v>
      </c>
      <c r="E51" s="68">
        <v>0</v>
      </c>
      <c r="F51" s="68">
        <v>0</v>
      </c>
      <c r="G51" s="68">
        <v>0</v>
      </c>
      <c r="H51" s="74">
        <f t="shared" si="1"/>
        <v>0</v>
      </c>
      <c r="I51" s="77">
        <f>SUM(E51:H51)</f>
        <v>0</v>
      </c>
    </row>
    <row r="52" spans="1:9" ht="15.75" thickBot="1" x14ac:dyDescent="0.3">
      <c r="A52" s="78">
        <f>SUM(A47:A51)</f>
        <v>0</v>
      </c>
      <c r="B52" s="70">
        <f>SUM(B47:B51)</f>
        <v>5000</v>
      </c>
      <c r="C52" s="70"/>
      <c r="D52" s="70">
        <f>SUM(D47:D51)</f>
        <v>0</v>
      </c>
      <c r="E52" s="70">
        <f>SUM(E47:E51)</f>
        <v>0</v>
      </c>
      <c r="F52" s="70">
        <f>SUM(F47:F51)</f>
        <v>0</v>
      </c>
      <c r="G52" s="70">
        <f>SUM(G47:G51)</f>
        <v>0</v>
      </c>
      <c r="H52" s="70">
        <f t="shared" ref="H52" si="2">SUM(H47:H51)</f>
        <v>2775.0000000000005</v>
      </c>
      <c r="I52" s="79">
        <f>SUM(I47:I51)</f>
        <v>2775.0000000000005</v>
      </c>
    </row>
    <row r="54" spans="1:9" ht="30.75" thickBot="1" x14ac:dyDescent="0.3">
      <c r="A54" s="51" t="s">
        <v>69</v>
      </c>
      <c r="B54" s="83">
        <f>G43+I52</f>
        <v>23286.875380000001</v>
      </c>
    </row>
    <row r="55" spans="1:9" ht="15.75" thickTop="1" x14ac:dyDescent="0.25">
      <c r="A55" s="2"/>
      <c r="B55" s="2"/>
    </row>
  </sheetData>
  <mergeCells count="6">
    <mergeCell ref="A1:H1"/>
    <mergeCell ref="H37:I37"/>
    <mergeCell ref="C36:G36"/>
    <mergeCell ref="C45:I45"/>
    <mergeCell ref="D33:H35"/>
    <mergeCell ref="I33:O35"/>
  </mergeCells>
  <dataValidations count="2">
    <dataValidation type="list" allowBlank="1" showInputMessage="1" showErrorMessage="1" sqref="B38:B42" xr:uid="{00000000-0002-0000-0100-000000000000}">
      <formula1>$I$38:$I$42</formula1>
    </dataValidation>
    <dataValidation type="list" showInputMessage="1" showErrorMessage="1" sqref="B10" xr:uid="{00000000-0002-0000-0100-000001000000}">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Auto Carryover</vt:lpstr>
      <vt:lpstr>Prior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Bridgett Molinar</dc:creator>
  <cp:lastModifiedBy>Bridgett Molinar</cp:lastModifiedBy>
  <dcterms:created xsi:type="dcterms:W3CDTF">2021-04-29T14:07:47Z</dcterms:created>
  <dcterms:modified xsi:type="dcterms:W3CDTF">2023-03-14T19:09:44Z</dcterms:modified>
</cp:coreProperties>
</file>